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95" windowHeight="11505" activeTab="1"/>
  </bookViews>
  <sheets>
    <sheet name="Ex1.4.1 Pomponette" sheetId="1" r:id="rId1"/>
    <sheet name="Ex1.4.2 Patachon" sheetId="2" r:id="rId2"/>
    <sheet name="APV1-4-3" sheetId="3" r:id="rId3"/>
  </sheets>
  <definedNames/>
  <calcPr fullCalcOnLoad="1"/>
</workbook>
</file>

<file path=xl/sharedStrings.xml><?xml version="1.0" encoding="utf-8"?>
<sst xmlns="http://schemas.openxmlformats.org/spreadsheetml/2006/main" count="87" uniqueCount="65">
  <si>
    <t>EBE</t>
  </si>
  <si>
    <t>flux totaux</t>
  </si>
  <si>
    <t>économie impot</t>
  </si>
  <si>
    <t>flux d'emprunt</t>
  </si>
  <si>
    <t>VAN emprunt</t>
  </si>
  <si>
    <t>Convention de signe + = rentrée d'argent - = sortie d'argent</t>
  </si>
  <si>
    <t>Capital restant du</t>
  </si>
  <si>
    <t>Frais financier</t>
  </si>
  <si>
    <t>Investissement</t>
  </si>
  <si>
    <t>Année</t>
  </si>
  <si>
    <t xml:space="preserve">Flux d'Investissement </t>
  </si>
  <si>
    <t xml:space="preserve">amortissement </t>
  </si>
  <si>
    <t>flux d'exploitation</t>
  </si>
  <si>
    <t>Emprunt</t>
  </si>
  <si>
    <t>VAN économique</t>
  </si>
  <si>
    <t>flux totaux emprunt + économique</t>
  </si>
  <si>
    <t>remboursement par amortissement constant</t>
  </si>
  <si>
    <t>Taux d'emprunt</t>
  </si>
  <si>
    <r>
      <t xml:space="preserve">`- </t>
    </r>
    <r>
      <rPr>
        <b/>
        <sz val="12"/>
        <color indexed="8"/>
        <rFont val="Arial"/>
        <family val="2"/>
      </rPr>
      <t>∆</t>
    </r>
    <r>
      <rPr>
        <b/>
        <sz val="10"/>
        <color indexed="8"/>
        <rFont val="Arial"/>
        <family val="2"/>
      </rPr>
      <t xml:space="preserve"> BFR ( </t>
    </r>
    <r>
      <rPr>
        <b/>
        <sz val="12"/>
        <color indexed="8"/>
        <rFont val="Arial"/>
        <family val="2"/>
      </rPr>
      <t>∆</t>
    </r>
    <r>
      <rPr>
        <b/>
        <sz val="10"/>
        <color indexed="8"/>
        <rFont val="Arial"/>
        <family val="2"/>
      </rPr>
      <t xml:space="preserve"> Tresorerie)</t>
    </r>
  </si>
  <si>
    <t xml:space="preserve">APV projet </t>
  </si>
  <si>
    <t>APV projet</t>
  </si>
  <si>
    <t>Chiffres d'Affaires</t>
  </si>
  <si>
    <t xml:space="preserve">Cout fixe </t>
  </si>
  <si>
    <t>Cout variable</t>
  </si>
  <si>
    <t>dotation aux amortissement</t>
  </si>
  <si>
    <t>Résultat d'exploitation</t>
  </si>
  <si>
    <t>Impots sur les sociétés</t>
  </si>
  <si>
    <t>Résultat d'exploitation (après impots)</t>
  </si>
  <si>
    <t>Cash flow d'exploitation</t>
  </si>
  <si>
    <t>BFR</t>
  </si>
  <si>
    <t>Variation de BFR</t>
  </si>
  <si>
    <t>Cash flow d'investissement</t>
  </si>
  <si>
    <t>Flux  économique</t>
  </si>
  <si>
    <t>CF totaux</t>
  </si>
  <si>
    <t>Flux emprunt</t>
  </si>
  <si>
    <t xml:space="preserve">Flux totaux </t>
  </si>
  <si>
    <t>facteur d'actualisation</t>
  </si>
  <si>
    <t>VAN</t>
  </si>
  <si>
    <t>APV</t>
  </si>
  <si>
    <t>IP</t>
  </si>
  <si>
    <t>Cash flow Exp</t>
  </si>
  <si>
    <t>Cash flow  Inv</t>
  </si>
  <si>
    <t>Pour le calcul de l'APV on adopte la convention: un signe + est une rentrée d'argent un signe - une sortie d'argent</t>
  </si>
  <si>
    <t>flux capitaux</t>
  </si>
  <si>
    <t xml:space="preserve">interêt </t>
  </si>
  <si>
    <t>impot sur les benefice</t>
  </si>
  <si>
    <t>flux emprunt</t>
  </si>
  <si>
    <t xml:space="preserve">VAN emprunt </t>
  </si>
  <si>
    <t>vente</t>
  </si>
  <si>
    <t>impot</t>
  </si>
  <si>
    <t>croissance</t>
  </si>
  <si>
    <t>cout du capital</t>
  </si>
  <si>
    <t xml:space="preserve">Cv </t>
  </si>
  <si>
    <t>Chiffres d'affaires</t>
  </si>
  <si>
    <t>Coût variable</t>
  </si>
  <si>
    <t xml:space="preserve">cout fixe </t>
  </si>
  <si>
    <t>Benefice avant impot</t>
  </si>
  <si>
    <t>Bénéfice après impot</t>
  </si>
  <si>
    <t>variation de  BFR</t>
  </si>
  <si>
    <t xml:space="preserve">investissement </t>
  </si>
  <si>
    <t>Cash flow totaux</t>
  </si>
  <si>
    <t>Van</t>
  </si>
  <si>
    <t>cash flow actualisé</t>
  </si>
  <si>
    <t>Cash flow cumulé actualisé</t>
  </si>
  <si>
    <t>DRA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</si>
</sst>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00"/>
  </numFmts>
  <fonts count="44">
    <font>
      <sz val="10"/>
      <name val="Arial"/>
      <family val="0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0"/>
      <color indexed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8" fontId="2" fillId="33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35" borderId="19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8" fontId="2" fillId="35" borderId="17" xfId="0" applyNumberFormat="1" applyFont="1" applyFill="1" applyBorder="1" applyAlignment="1">
      <alignment/>
    </xf>
    <xf numFmtId="0" fontId="5" fillId="34" borderId="20" xfId="0" applyFont="1" applyFill="1" applyBorder="1" applyAlignment="1">
      <alignment horizontal="right"/>
    </xf>
    <xf numFmtId="0" fontId="5" fillId="34" borderId="21" xfId="0" applyFont="1" applyFill="1" applyBorder="1" applyAlignment="1">
      <alignment horizontal="right"/>
    </xf>
    <xf numFmtId="0" fontId="5" fillId="34" borderId="22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right"/>
    </xf>
    <xf numFmtId="0" fontId="5" fillId="34" borderId="24" xfId="0" applyFont="1" applyFill="1" applyBorder="1" applyAlignment="1">
      <alignment horizontal="right"/>
    </xf>
    <xf numFmtId="8" fontId="2" fillId="33" borderId="0" xfId="0" applyNumberFormat="1" applyFont="1" applyFill="1" applyBorder="1" applyAlignment="1">
      <alignment/>
    </xf>
    <xf numFmtId="44" fontId="0" fillId="0" borderId="13" xfId="0" applyNumberFormat="1" applyFill="1" applyBorder="1" applyAlignment="1">
      <alignment/>
    </xf>
    <xf numFmtId="0" fontId="6" fillId="36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4" fontId="0" fillId="0" borderId="25" xfId="0" applyNumberFormat="1" applyFill="1" applyBorder="1" applyAlignment="1">
      <alignment/>
    </xf>
    <xf numFmtId="0" fontId="7" fillId="0" borderId="10" xfId="0" applyFont="1" applyBorder="1" applyAlignment="1">
      <alignment/>
    </xf>
    <xf numFmtId="9" fontId="0" fillId="0" borderId="0" xfId="0" applyNumberFormat="1" applyAlignment="1">
      <alignment/>
    </xf>
    <xf numFmtId="164" fontId="0" fillId="0" borderId="13" xfId="0" applyNumberForma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44" fontId="0" fillId="0" borderId="13" xfId="0" applyNumberFormat="1" applyFont="1" applyFill="1" applyBorder="1" applyAlignment="1">
      <alignment/>
    </xf>
    <xf numFmtId="0" fontId="0" fillId="37" borderId="0" xfId="0" applyFill="1" applyAlignment="1">
      <alignment horizontal="center"/>
    </xf>
    <xf numFmtId="0" fontId="9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37" borderId="0" xfId="0" applyFont="1" applyFill="1" applyAlignment="1">
      <alignment horizontal="center" vertical="center"/>
    </xf>
    <xf numFmtId="0" fontId="0" fillId="37" borderId="21" xfId="0" applyFill="1" applyBorder="1" applyAlignment="1">
      <alignment horizontal="center"/>
    </xf>
    <xf numFmtId="0" fontId="7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9" fillId="37" borderId="26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 quotePrefix="1">
      <alignment/>
    </xf>
    <xf numFmtId="3" fontId="7" fillId="0" borderId="0" xfId="0" applyNumberFormat="1" applyFont="1" applyAlignment="1">
      <alignment/>
    </xf>
    <xf numFmtId="9" fontId="0" fillId="0" borderId="0" xfId="0" applyNumberFormat="1" applyBorder="1" applyAlignment="1">
      <alignment/>
    </xf>
    <xf numFmtId="0" fontId="0" fillId="0" borderId="27" xfId="0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1" fontId="0" fillId="0" borderId="27" xfId="0" applyNumberFormat="1" applyBorder="1" applyAlignment="1">
      <alignment/>
    </xf>
    <xf numFmtId="0" fontId="0" fillId="38" borderId="27" xfId="0" applyFill="1" applyBorder="1" applyAlignment="1">
      <alignment/>
    </xf>
    <xf numFmtId="1" fontId="0" fillId="38" borderId="27" xfId="0" applyNumberFormat="1" applyFill="1" applyBorder="1" applyAlignment="1">
      <alignment/>
    </xf>
    <xf numFmtId="0" fontId="0" fillId="38" borderId="28" xfId="0" applyFill="1" applyBorder="1" applyAlignment="1">
      <alignment/>
    </xf>
    <xf numFmtId="2" fontId="0" fillId="38" borderId="0" xfId="0" applyNumberFormat="1" applyFill="1" applyAlignment="1">
      <alignment/>
    </xf>
    <xf numFmtId="0" fontId="0" fillId="0" borderId="28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23.7109375" style="0" customWidth="1"/>
    <col min="2" max="2" width="15.7109375" style="0" customWidth="1"/>
    <col min="8" max="8" width="21.7109375" style="0" customWidth="1"/>
    <col min="9" max="9" width="20.421875" style="0" bestFit="1" customWidth="1"/>
  </cols>
  <sheetData>
    <row r="1" spans="1:5" ht="12.75">
      <c r="A1" s="34"/>
      <c r="B1" s="35">
        <v>2013</v>
      </c>
      <c r="C1" s="35">
        <f>2014</f>
        <v>2014</v>
      </c>
      <c r="D1" s="35">
        <f>2015</f>
        <v>2015</v>
      </c>
      <c r="E1" s="35">
        <f>2016</f>
        <v>2016</v>
      </c>
    </row>
    <row r="2" spans="1:5" ht="12.75">
      <c r="A2" s="36" t="s">
        <v>21</v>
      </c>
      <c r="B2" s="34"/>
      <c r="C2" s="34">
        <v>50000</v>
      </c>
      <c r="D2" s="34">
        <v>50000</v>
      </c>
      <c r="E2" s="34"/>
    </row>
    <row r="3" spans="1:5" ht="12.75">
      <c r="A3" s="34" t="s">
        <v>22</v>
      </c>
      <c r="B3" s="34"/>
      <c r="C3" s="34">
        <f>20%*C2</f>
        <v>10000</v>
      </c>
      <c r="D3" s="34">
        <f>20%*D2</f>
        <v>10000</v>
      </c>
      <c r="E3" s="34"/>
    </row>
    <row r="4" spans="1:5" ht="12.75">
      <c r="A4" s="34" t="s">
        <v>23</v>
      </c>
      <c r="B4" s="34"/>
      <c r="C4" s="34">
        <f>10%*C2</f>
        <v>5000</v>
      </c>
      <c r="D4" s="34">
        <f>10%*D2</f>
        <v>5000</v>
      </c>
      <c r="E4" s="34"/>
    </row>
    <row r="5" spans="1:5" ht="12.75">
      <c r="A5" s="36" t="s">
        <v>24</v>
      </c>
      <c r="B5" s="37"/>
      <c r="C5" s="34">
        <f>$B$15/2</f>
        <v>10000</v>
      </c>
      <c r="D5" s="34">
        <f>$B$15/2</f>
        <v>10000</v>
      </c>
      <c r="E5" s="34"/>
    </row>
    <row r="6" spans="1:5" ht="12.75">
      <c r="A6" s="38"/>
      <c r="B6" s="39"/>
      <c r="C6" s="39"/>
      <c r="D6" s="39"/>
      <c r="E6" s="39"/>
    </row>
    <row r="7" spans="1:5" ht="12.75">
      <c r="A7" s="40" t="s">
        <v>25</v>
      </c>
      <c r="B7" s="34"/>
      <c r="C7" s="34">
        <f>C2-SUM(C3:C6)</f>
        <v>25000</v>
      </c>
      <c r="D7" s="34">
        <f>D2-SUM(D3:D6)</f>
        <v>25000</v>
      </c>
      <c r="E7" s="34"/>
    </row>
    <row r="8" spans="1:5" ht="12.75">
      <c r="A8" s="41" t="s">
        <v>26</v>
      </c>
      <c r="B8" s="34"/>
      <c r="C8" s="34">
        <f>C7*10%</f>
        <v>2500</v>
      </c>
      <c r="D8" s="34">
        <f>D7*10%</f>
        <v>2500</v>
      </c>
      <c r="E8" s="34"/>
    </row>
    <row r="9" spans="1:5" ht="12.75">
      <c r="A9" s="40" t="s">
        <v>27</v>
      </c>
      <c r="B9" s="34"/>
      <c r="C9" s="34">
        <f>C7-C8</f>
        <v>22500</v>
      </c>
      <c r="D9" s="34">
        <f>D7-D8</f>
        <v>22500</v>
      </c>
      <c r="E9" s="34"/>
    </row>
    <row r="10" spans="1:5" ht="12.75">
      <c r="A10" s="36" t="s">
        <v>24</v>
      </c>
      <c r="B10" s="42"/>
      <c r="C10" s="42">
        <f>C5</f>
        <v>10000</v>
      </c>
      <c r="D10" s="42">
        <f>D5</f>
        <v>10000</v>
      </c>
      <c r="E10" s="42"/>
    </row>
    <row r="11" spans="1:5" ht="12.75">
      <c r="A11" s="40" t="s">
        <v>28</v>
      </c>
      <c r="B11" s="43"/>
      <c r="C11" s="43">
        <f>C9+C5</f>
        <v>32500</v>
      </c>
      <c r="D11" s="43">
        <f>D9+D5</f>
        <v>32500</v>
      </c>
      <c r="E11" s="43"/>
    </row>
    <row r="12" spans="1:5" ht="12.75">
      <c r="A12" s="34"/>
      <c r="B12" s="34"/>
      <c r="C12" s="34"/>
      <c r="D12" s="34"/>
      <c r="E12" s="34"/>
    </row>
    <row r="13" spans="1:5" ht="12.75">
      <c r="A13" s="34" t="s">
        <v>29</v>
      </c>
      <c r="B13" s="34"/>
      <c r="C13" s="34">
        <f>20%*C2</f>
        <v>10000</v>
      </c>
      <c r="D13" s="34">
        <f>20%*D2</f>
        <v>10000</v>
      </c>
      <c r="E13" s="34"/>
    </row>
    <row r="14" spans="1:5" ht="12.75">
      <c r="A14" s="38" t="s">
        <v>30</v>
      </c>
      <c r="B14" s="34"/>
      <c r="C14" s="34">
        <f>C13-B13</f>
        <v>10000</v>
      </c>
      <c r="D14" s="34">
        <f>D13-C13</f>
        <v>0</v>
      </c>
      <c r="E14" s="34">
        <f>E13-D13</f>
        <v>-10000</v>
      </c>
    </row>
    <row r="15" spans="1:5" ht="12.75">
      <c r="A15" s="34" t="s">
        <v>8</v>
      </c>
      <c r="B15" s="34">
        <v>20000</v>
      </c>
      <c r="C15" s="34"/>
      <c r="D15" s="34"/>
      <c r="E15" s="34"/>
    </row>
    <row r="16" spans="1:12" ht="12.75">
      <c r="A16" s="44" t="s">
        <v>31</v>
      </c>
      <c r="B16" s="45">
        <f>-B15</f>
        <v>-20000</v>
      </c>
      <c r="C16" s="45">
        <f>-C14</f>
        <v>-10000</v>
      </c>
      <c r="D16" s="45">
        <f>-D14</f>
        <v>0</v>
      </c>
      <c r="E16" s="45">
        <f>-E14</f>
        <v>10000</v>
      </c>
      <c r="H16" s="37"/>
      <c r="I16" s="35">
        <v>2013</v>
      </c>
      <c r="J16" s="35">
        <f>2014</f>
        <v>2014</v>
      </c>
      <c r="K16" s="35">
        <f>2015</f>
        <v>2015</v>
      </c>
      <c r="L16" s="35">
        <f>2016</f>
        <v>2016</v>
      </c>
    </row>
    <row r="17" spans="1:12" ht="12.75">
      <c r="A17" s="37"/>
      <c r="B17" s="46"/>
      <c r="C17" s="46"/>
      <c r="D17" s="46"/>
      <c r="E17" s="46"/>
      <c r="H17" s="40" t="s">
        <v>32</v>
      </c>
      <c r="I17" s="46">
        <v>-20000</v>
      </c>
      <c r="J17" s="46">
        <v>22500</v>
      </c>
      <c r="K17" s="46">
        <v>32500</v>
      </c>
      <c r="L17" s="46">
        <v>10000</v>
      </c>
    </row>
    <row r="18" spans="1:12" ht="12.75">
      <c r="A18" s="40" t="s">
        <v>33</v>
      </c>
      <c r="B18" s="46">
        <f>B16+B11</f>
        <v>-20000</v>
      </c>
      <c r="C18" s="46">
        <f>C16+C11</f>
        <v>22500</v>
      </c>
      <c r="D18" s="46">
        <f>D16+D11</f>
        <v>32500</v>
      </c>
      <c r="E18" s="46">
        <f>E16+E11</f>
        <v>10000</v>
      </c>
      <c r="H18" s="47" t="s">
        <v>34</v>
      </c>
      <c r="I18" s="37">
        <v>5000</v>
      </c>
      <c r="J18" s="37">
        <v>-5450</v>
      </c>
      <c r="K18" s="37"/>
      <c r="L18" s="37"/>
    </row>
    <row r="19" spans="2:12" ht="12.75">
      <c r="B19" s="35"/>
      <c r="C19" s="35"/>
      <c r="D19" s="35"/>
      <c r="E19" s="35"/>
      <c r="H19" s="47" t="s">
        <v>35</v>
      </c>
      <c r="I19" s="37">
        <f>I17+I18</f>
        <v>-15000</v>
      </c>
      <c r="J19" s="37">
        <f>J17+J18</f>
        <v>17050</v>
      </c>
      <c r="K19" s="37">
        <f>K17+K18</f>
        <v>32500</v>
      </c>
      <c r="L19" s="37">
        <f>L17+L18</f>
        <v>10000</v>
      </c>
    </row>
    <row r="20" spans="1:5" ht="12.75">
      <c r="A20" t="s">
        <v>36</v>
      </c>
      <c r="B20" s="37">
        <v>1</v>
      </c>
      <c r="C20" s="48">
        <f>B20/(1.05)</f>
        <v>0.9523809523809523</v>
      </c>
      <c r="D20" s="48">
        <f>C20/(1.05)</f>
        <v>0.9070294784580498</v>
      </c>
      <c r="E20" s="48">
        <f>D20/(1.05)</f>
        <v>0.863837598531476</v>
      </c>
    </row>
    <row r="21" spans="1:2" ht="12.75">
      <c r="A21" s="49" t="s">
        <v>37</v>
      </c>
      <c r="B21" s="50">
        <f>SUMPRODUCT(B18:E18,B20:E20)</f>
        <v>39545.40546377281</v>
      </c>
    </row>
    <row r="22" spans="2:9" ht="12.75">
      <c r="B22" s="50">
        <f>NPV(5%,C18:E18)+B18</f>
        <v>39545.405463772804</v>
      </c>
      <c r="H22" s="51" t="s">
        <v>38</v>
      </c>
      <c r="I22" s="52">
        <f>NPV(5%,J19:L19)+I19</f>
        <v>39354.92927329661</v>
      </c>
    </row>
    <row r="24" spans="1:3" ht="12.75">
      <c r="A24" s="49" t="s">
        <v>39</v>
      </c>
      <c r="B24" s="51" t="s">
        <v>40</v>
      </c>
      <c r="C24" s="50">
        <f>SUMPRODUCT(B11:E11,B20:E20)</f>
        <v>60430.839002267574</v>
      </c>
    </row>
    <row r="25" spans="2:3" ht="12.75">
      <c r="B25" s="51" t="s">
        <v>41</v>
      </c>
      <c r="C25" s="50">
        <f>SUMPRODUCT(B20:E20,B16:E16)</f>
        <v>-20885.433538494763</v>
      </c>
    </row>
    <row r="26" ht="12.75">
      <c r="C26">
        <f>C24/ABS(C25)</f>
        <v>2.893444318064316</v>
      </c>
    </row>
    <row r="28" ht="12.75">
      <c r="A28" s="51" t="s">
        <v>42</v>
      </c>
    </row>
    <row r="29" spans="1:3" ht="12.75">
      <c r="A29" s="49" t="s">
        <v>38</v>
      </c>
      <c r="B29" s="35">
        <v>2013</v>
      </c>
      <c r="C29" s="35">
        <f>2014</f>
        <v>2014</v>
      </c>
    </row>
    <row r="30" spans="1:3" ht="12.75">
      <c r="A30" s="51" t="s">
        <v>43</v>
      </c>
      <c r="B30">
        <v>5000</v>
      </c>
      <c r="C30">
        <f>-B30</f>
        <v>-5000</v>
      </c>
    </row>
    <row r="31" spans="1:3" ht="12.75">
      <c r="A31" s="51" t="s">
        <v>44</v>
      </c>
      <c r="C31">
        <f>-10%*B30</f>
        <v>-500</v>
      </c>
    </row>
    <row r="32" spans="1:3" ht="12.75">
      <c r="A32" s="53" t="s">
        <v>45</v>
      </c>
      <c r="C32">
        <f>-C31*10%</f>
        <v>50</v>
      </c>
    </row>
    <row r="33" spans="1:3" ht="12.75">
      <c r="A33" s="51" t="s">
        <v>46</v>
      </c>
      <c r="B33">
        <f>B30</f>
        <v>5000</v>
      </c>
      <c r="C33">
        <f>C30+C31+C32</f>
        <v>-5450</v>
      </c>
    </row>
    <row r="34" spans="1:2" ht="12.75">
      <c r="A34" s="51" t="s">
        <v>47</v>
      </c>
      <c r="B34" s="52">
        <f>SUMPRODUCT(B20:E20,B33:E33)</f>
        <v>-190.4761904761899</v>
      </c>
    </row>
    <row r="36" spans="1:2" ht="12.75">
      <c r="A36" s="49" t="s">
        <v>38</v>
      </c>
      <c r="B36" s="54">
        <f>B21+B34</f>
        <v>39354.92927329662</v>
      </c>
    </row>
    <row r="39" spans="1:3" ht="12.75">
      <c r="A39" s="49" t="s">
        <v>38</v>
      </c>
      <c r="B39" s="35">
        <v>2013</v>
      </c>
      <c r="C39" s="35">
        <f>2014</f>
        <v>2014</v>
      </c>
    </row>
    <row r="40" spans="1:3" ht="12.75">
      <c r="A40" s="51" t="s">
        <v>43</v>
      </c>
      <c r="B40">
        <v>5000</v>
      </c>
      <c r="C40">
        <f>-B40</f>
        <v>-5000</v>
      </c>
    </row>
    <row r="41" spans="1:3" ht="12.75">
      <c r="A41" s="51" t="s">
        <v>44</v>
      </c>
      <c r="C41">
        <f>-10%*B40</f>
        <v>-500</v>
      </c>
    </row>
    <row r="42" ht="12.75">
      <c r="A42" s="53" t="s">
        <v>45</v>
      </c>
    </row>
    <row r="43" spans="1:3" ht="12.75">
      <c r="A43" s="51" t="s">
        <v>46</v>
      </c>
      <c r="B43">
        <f>B40</f>
        <v>5000</v>
      </c>
      <c r="C43">
        <f>C40+C41+C42</f>
        <v>-5500</v>
      </c>
    </row>
    <row r="44" spans="1:2" ht="12.75">
      <c r="A44" s="51" t="s">
        <v>47</v>
      </c>
      <c r="B44" s="52">
        <f>SUMPRODUCT(B$20:E$20,B43:E43)</f>
        <v>-238.09523809523762</v>
      </c>
    </row>
    <row r="46" spans="1:2" ht="12.75">
      <c r="A46" s="49" t="s">
        <v>38</v>
      </c>
      <c r="B46" s="54">
        <f>B31+B44</f>
        <v>-238.09523809523762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4">
      <selection activeCell="I35" sqref="I35"/>
    </sheetView>
  </sheetViews>
  <sheetFormatPr defaultColWidth="11.421875" defaultRowHeight="12.75"/>
  <cols>
    <col min="1" max="1" width="26.7109375" style="0" customWidth="1"/>
    <col min="2" max="2" width="16.00390625" style="0" customWidth="1"/>
    <col min="3" max="3" width="9.28125" style="0" customWidth="1"/>
    <col min="4" max="4" width="12.7109375" style="0" customWidth="1"/>
    <col min="5" max="5" width="11.00390625" style="0" customWidth="1"/>
    <col min="6" max="6" width="8.421875" style="0" customWidth="1"/>
  </cols>
  <sheetData>
    <row r="1" spans="1:9" ht="12.75">
      <c r="A1" s="26" t="s">
        <v>48</v>
      </c>
      <c r="B1" s="26">
        <v>2400</v>
      </c>
      <c r="C1" s="26"/>
      <c r="D1" s="26" t="s">
        <v>49</v>
      </c>
      <c r="E1" s="55">
        <v>0.4</v>
      </c>
      <c r="F1" s="26"/>
      <c r="G1" s="26"/>
      <c r="I1" s="51"/>
    </row>
    <row r="2" spans="1:7" ht="12.75">
      <c r="A2" s="26" t="s">
        <v>50</v>
      </c>
      <c r="B2" s="55">
        <v>0</v>
      </c>
      <c r="C2" s="26"/>
      <c r="D2" s="26" t="s">
        <v>51</v>
      </c>
      <c r="E2" s="55">
        <v>0.1</v>
      </c>
      <c r="F2" s="26"/>
      <c r="G2" s="26"/>
    </row>
    <row r="3" spans="1:7" ht="12.75">
      <c r="A3" s="26" t="s">
        <v>52</v>
      </c>
      <c r="B3" s="55">
        <v>0.5</v>
      </c>
      <c r="C3" s="26"/>
      <c r="D3" s="26"/>
      <c r="E3" s="26"/>
      <c r="F3" s="26"/>
      <c r="G3" s="26"/>
    </row>
    <row r="4" spans="1:7" ht="12.75">
      <c r="A4" s="26" t="s">
        <v>29</v>
      </c>
      <c r="B4" s="55">
        <v>0.2</v>
      </c>
      <c r="C4" s="26"/>
      <c r="D4" s="26"/>
      <c r="E4" s="26"/>
      <c r="F4" s="26"/>
      <c r="G4" s="26"/>
    </row>
    <row r="5" spans="2:7" ht="12.75">
      <c r="B5" s="55"/>
      <c r="C5" s="26"/>
      <c r="D5" s="26"/>
      <c r="E5" s="26"/>
      <c r="F5" s="26"/>
      <c r="G5" s="26"/>
    </row>
    <row r="6" spans="1:7" ht="12.75">
      <c r="A6" s="56" t="s">
        <v>9</v>
      </c>
      <c r="B6" s="57">
        <v>2000</v>
      </c>
      <c r="C6" s="57">
        <v>2001</v>
      </c>
      <c r="D6" s="57">
        <v>2002</v>
      </c>
      <c r="E6" s="57">
        <v>2003</v>
      </c>
      <c r="F6" s="57">
        <v>2004</v>
      </c>
      <c r="G6" s="57">
        <v>2005</v>
      </c>
    </row>
    <row r="7" spans="1:7" ht="12.75">
      <c r="A7" s="58" t="s">
        <v>53</v>
      </c>
      <c r="B7" s="57"/>
      <c r="C7" s="57">
        <f>B1</f>
        <v>2400</v>
      </c>
      <c r="D7" s="57">
        <f>C7*(1+$B$2)</f>
        <v>2400</v>
      </c>
      <c r="E7" s="57">
        <f>D7*(1+$B$2)</f>
        <v>2400</v>
      </c>
      <c r="F7" s="57">
        <f>E7*(1+$B$2)</f>
        <v>2400</v>
      </c>
      <c r="G7" s="57"/>
    </row>
    <row r="8" spans="1:7" ht="12.75">
      <c r="A8" s="58" t="s">
        <v>54</v>
      </c>
      <c r="B8" s="57"/>
      <c r="C8" s="57">
        <f>C7*$B$3</f>
        <v>1200</v>
      </c>
      <c r="D8" s="57">
        <f>D7*$B$3</f>
        <v>1200</v>
      </c>
      <c r="E8" s="57">
        <f>E7*$B$3</f>
        <v>1200</v>
      </c>
      <c r="F8" s="57">
        <f>F7*$B$3</f>
        <v>1200</v>
      </c>
      <c r="G8" s="57">
        <f>G7*$B$3</f>
        <v>0</v>
      </c>
    </row>
    <row r="9" spans="1:7" ht="12.75">
      <c r="A9" s="59"/>
      <c r="B9" s="57"/>
      <c r="C9" s="57"/>
      <c r="D9" s="57"/>
      <c r="E9" s="57"/>
      <c r="F9" s="57"/>
      <c r="G9" s="57"/>
    </row>
    <row r="10" spans="1:7" ht="12.75">
      <c r="A10" s="60" t="s">
        <v>55</v>
      </c>
      <c r="B10" s="57"/>
      <c r="C10" s="57">
        <v>50</v>
      </c>
      <c r="D10" s="57">
        <v>50</v>
      </c>
      <c r="E10" s="57">
        <v>50</v>
      </c>
      <c r="F10" s="57">
        <v>50</v>
      </c>
      <c r="G10" s="57"/>
    </row>
    <row r="11" spans="1:7" ht="12.75">
      <c r="A11" s="60" t="s">
        <v>11</v>
      </c>
      <c r="B11" s="57">
        <v>400</v>
      </c>
      <c r="C11" s="57">
        <v>400</v>
      </c>
      <c r="D11" s="57">
        <v>400</v>
      </c>
      <c r="E11" s="57">
        <v>400</v>
      </c>
      <c r="F11" s="57">
        <v>400</v>
      </c>
      <c r="G11" s="57"/>
    </row>
    <row r="12" spans="1:7" ht="12.75">
      <c r="A12" s="60"/>
      <c r="B12" s="57"/>
      <c r="C12" s="57"/>
      <c r="D12" s="57"/>
      <c r="E12" s="57"/>
      <c r="F12" s="57"/>
      <c r="G12" s="57">
        <v>0</v>
      </c>
    </row>
    <row r="13" spans="1:7" ht="12.75">
      <c r="A13" s="60" t="s">
        <v>56</v>
      </c>
      <c r="B13" s="57">
        <f>B7-B8-B9-B10-B11</f>
        <v>-400</v>
      </c>
      <c r="C13" s="57">
        <f>C7-C8-C9-C10-C11</f>
        <v>750</v>
      </c>
      <c r="D13" s="57">
        <f>D7-D8-D9-D10-D11</f>
        <v>750</v>
      </c>
      <c r="E13" s="57">
        <f>E7-E8-E9-E10-E11</f>
        <v>750</v>
      </c>
      <c r="F13" s="57">
        <f>F7-F8-F9-F10-F11</f>
        <v>750</v>
      </c>
      <c r="G13" s="57">
        <f>G12</f>
        <v>0</v>
      </c>
    </row>
    <row r="14" spans="1:7" ht="12.75">
      <c r="A14" s="60" t="s">
        <v>49</v>
      </c>
      <c r="B14" s="57">
        <f aca="true" t="shared" si="0" ref="B14:G14">B13*($E$1)</f>
        <v>-160</v>
      </c>
      <c r="C14" s="57">
        <f t="shared" si="0"/>
        <v>300</v>
      </c>
      <c r="D14" s="57">
        <f t="shared" si="0"/>
        <v>300</v>
      </c>
      <c r="E14" s="57">
        <f t="shared" si="0"/>
        <v>300</v>
      </c>
      <c r="F14" s="57">
        <f t="shared" si="0"/>
        <v>300</v>
      </c>
      <c r="G14" s="57">
        <f t="shared" si="0"/>
        <v>0</v>
      </c>
    </row>
    <row r="15" spans="1:7" ht="12.75">
      <c r="A15" s="60" t="s">
        <v>57</v>
      </c>
      <c r="B15" s="57">
        <f aca="true" t="shared" si="1" ref="B15:G15">B13-B14</f>
        <v>-240</v>
      </c>
      <c r="C15" s="57">
        <f t="shared" si="1"/>
        <v>450</v>
      </c>
      <c r="D15" s="57">
        <f t="shared" si="1"/>
        <v>450</v>
      </c>
      <c r="E15" s="57">
        <f t="shared" si="1"/>
        <v>450</v>
      </c>
      <c r="F15" s="57">
        <f t="shared" si="1"/>
        <v>450</v>
      </c>
      <c r="G15" s="57">
        <f t="shared" si="1"/>
        <v>0</v>
      </c>
    </row>
    <row r="16" spans="1:7" ht="12.75">
      <c r="A16" s="60" t="s">
        <v>28</v>
      </c>
      <c r="B16" s="57">
        <f aca="true" t="shared" si="2" ref="B16:G16">B15+B11</f>
        <v>160</v>
      </c>
      <c r="C16" s="57">
        <f t="shared" si="2"/>
        <v>850</v>
      </c>
      <c r="D16" s="57">
        <f t="shared" si="2"/>
        <v>850</v>
      </c>
      <c r="E16" s="57">
        <f t="shared" si="2"/>
        <v>850</v>
      </c>
      <c r="F16" s="57">
        <f t="shared" si="2"/>
        <v>850</v>
      </c>
      <c r="G16" s="57">
        <f t="shared" si="2"/>
        <v>0</v>
      </c>
    </row>
    <row r="17" spans="1:7" ht="12.75">
      <c r="A17" s="60"/>
      <c r="B17" s="57"/>
      <c r="C17" s="57"/>
      <c r="D17" s="57"/>
      <c r="E17" s="57"/>
      <c r="F17" s="57"/>
      <c r="G17" s="57"/>
    </row>
    <row r="18" spans="1:7" ht="12.75">
      <c r="A18" s="60" t="s">
        <v>29</v>
      </c>
      <c r="B18" s="57"/>
      <c r="C18" s="57">
        <f>$B$4*C7</f>
        <v>480</v>
      </c>
      <c r="D18" s="57">
        <f>$B$4*D7</f>
        <v>480</v>
      </c>
      <c r="E18" s="57">
        <f>$B$4*E7</f>
        <v>480</v>
      </c>
      <c r="F18" s="57">
        <f>$B$4*F7</f>
        <v>480</v>
      </c>
      <c r="G18" s="57">
        <f>$B$4*G7</f>
        <v>0</v>
      </c>
    </row>
    <row r="19" spans="1:7" ht="12.75">
      <c r="A19" s="58" t="s">
        <v>58</v>
      </c>
      <c r="B19" s="57"/>
      <c r="C19" s="57">
        <f>(C18-B18)</f>
        <v>480</v>
      </c>
      <c r="D19" s="57">
        <f>(D18-C18)</f>
        <v>0</v>
      </c>
      <c r="E19" s="57">
        <f>(E18-D18)</f>
        <v>0</v>
      </c>
      <c r="F19" s="57">
        <f>(F18-E18)</f>
        <v>0</v>
      </c>
      <c r="G19" s="57">
        <f>(G18-F18)</f>
        <v>-480</v>
      </c>
    </row>
    <row r="20" spans="1:7" ht="12.75">
      <c r="A20" s="60" t="s">
        <v>59</v>
      </c>
      <c r="B20" s="57">
        <v>-2000</v>
      </c>
      <c r="C20" s="57"/>
      <c r="D20" s="57"/>
      <c r="E20" s="57"/>
      <c r="F20" s="57"/>
      <c r="G20" s="57"/>
    </row>
    <row r="21" spans="1:7" ht="12.75">
      <c r="A21" s="60" t="s">
        <v>31</v>
      </c>
      <c r="B21" s="57">
        <v>-2000</v>
      </c>
      <c r="C21" s="57">
        <f>C20-C19</f>
        <v>-480</v>
      </c>
      <c r="D21" s="57">
        <f>D20-D19</f>
        <v>0</v>
      </c>
      <c r="E21" s="57">
        <f>E20-E19</f>
        <v>0</v>
      </c>
      <c r="F21" s="57">
        <f>F20-F19</f>
        <v>0</v>
      </c>
      <c r="G21" s="57">
        <f>G20-G19</f>
        <v>480</v>
      </c>
    </row>
    <row r="22" spans="1:7" ht="12.75">
      <c r="A22" s="60"/>
      <c r="B22" s="57"/>
      <c r="C22" s="57"/>
      <c r="D22" s="57"/>
      <c r="E22" s="57"/>
      <c r="F22" s="57"/>
      <c r="G22" s="57"/>
    </row>
    <row r="23" spans="1:7" ht="12.75">
      <c r="A23" s="60" t="s">
        <v>60</v>
      </c>
      <c r="B23" s="57">
        <f aca="true" t="shared" si="3" ref="B23:G23">B21+B16</f>
        <v>-1840</v>
      </c>
      <c r="C23" s="57">
        <f t="shared" si="3"/>
        <v>370</v>
      </c>
      <c r="D23" s="57">
        <f t="shared" si="3"/>
        <v>850</v>
      </c>
      <c r="E23" s="57">
        <f t="shared" si="3"/>
        <v>850</v>
      </c>
      <c r="F23" s="57">
        <f t="shared" si="3"/>
        <v>850</v>
      </c>
      <c r="G23" s="57">
        <f t="shared" si="3"/>
        <v>480</v>
      </c>
    </row>
    <row r="24" spans="1:7" ht="12.75">
      <c r="A24" s="61"/>
      <c r="B24" s="62"/>
      <c r="C24" s="62"/>
      <c r="D24" s="62"/>
      <c r="E24" s="62"/>
      <c r="F24" s="62"/>
      <c r="G24" s="62"/>
    </row>
    <row r="25" spans="1:7" ht="12.75">
      <c r="A25" s="63" t="s">
        <v>61</v>
      </c>
      <c r="B25" s="64">
        <f>NPV(E2,C23:G23)+B23</f>
        <v>716.0642281016562</v>
      </c>
      <c r="C25" s="62"/>
      <c r="D25" s="62"/>
      <c r="E25" s="62"/>
      <c r="F25" s="62"/>
      <c r="G25" s="62"/>
    </row>
    <row r="26" spans="1:2" ht="12.75">
      <c r="A26" s="65" t="s">
        <v>39</v>
      </c>
      <c r="B26" s="66">
        <f>(NPV(E2,C16:G16)+B16)/ABS(NPV(E2,C21:G21)+B21)</f>
        <v>1.3348721233711245</v>
      </c>
    </row>
    <row r="27" spans="1:7" ht="12.75">
      <c r="A27" s="67" t="s">
        <v>36</v>
      </c>
      <c r="B27" s="68">
        <f>1</f>
        <v>1</v>
      </c>
      <c r="C27">
        <f>B27/(1+$E$2)</f>
        <v>0.9090909090909091</v>
      </c>
      <c r="D27">
        <f>C27/(1+$E$2)</f>
        <v>0.8264462809917354</v>
      </c>
      <c r="E27">
        <f>D27/(1+$E$2)</f>
        <v>0.7513148009015777</v>
      </c>
      <c r="F27">
        <f>E27/(1+$E$2)</f>
        <v>0.6830134553650705</v>
      </c>
      <c r="G27">
        <f>F27/(1+$E$2)</f>
        <v>0.6209213230591549</v>
      </c>
    </row>
    <row r="28" spans="1:7" ht="12.75">
      <c r="A28" s="67" t="s">
        <v>62</v>
      </c>
      <c r="B28" s="68">
        <f aca="true" t="shared" si="4" ref="B28:G28">B23*B27</f>
        <v>-1840</v>
      </c>
      <c r="C28" s="68">
        <f t="shared" si="4"/>
        <v>336.3636363636364</v>
      </c>
      <c r="D28" s="68">
        <f t="shared" si="4"/>
        <v>702.4793388429752</v>
      </c>
      <c r="E28" s="68">
        <f t="shared" si="4"/>
        <v>638.617580766341</v>
      </c>
      <c r="F28" s="68">
        <f t="shared" si="4"/>
        <v>580.5614370603099</v>
      </c>
      <c r="G28" s="68">
        <f t="shared" si="4"/>
        <v>298.04223506839435</v>
      </c>
    </row>
    <row r="29" spans="1:7" ht="12" customHeight="1">
      <c r="A29" s="67" t="s">
        <v>63</v>
      </c>
      <c r="B29" s="68">
        <f>B28</f>
        <v>-1840</v>
      </c>
      <c r="C29" s="68">
        <f>B29+C28</f>
        <v>-1503.6363636363635</v>
      </c>
      <c r="D29" s="68">
        <f>C29+D28</f>
        <v>-801.1570247933884</v>
      </c>
      <c r="E29" s="68">
        <f>D29+E28</f>
        <v>-162.53944402704735</v>
      </c>
      <c r="F29" s="68">
        <f>E29+F28</f>
        <v>418.02199303326256</v>
      </c>
      <c r="G29" s="68">
        <f>F29+G28</f>
        <v>716.0642281016569</v>
      </c>
    </row>
    <row r="30" spans="1:6" ht="12.75">
      <c r="A30" t="s">
        <v>64</v>
      </c>
      <c r="C30" s="69">
        <v>1</v>
      </c>
      <c r="D30" s="69">
        <v>2</v>
      </c>
      <c r="E30" s="70">
        <v>3</v>
      </c>
      <c r="F30" s="71">
        <f>E30+(-E29)/F28</f>
        <v>3.2799694117647062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27.7109375" style="0" customWidth="1"/>
    <col min="2" max="2" width="12.28125" style="0" customWidth="1"/>
    <col min="3" max="3" width="9.28125" style="0" customWidth="1"/>
    <col min="4" max="4" width="7.8515625" style="0" customWidth="1"/>
    <col min="5" max="5" width="7.421875" style="0" customWidth="1"/>
    <col min="6" max="6" width="7.28125" style="0" customWidth="1"/>
  </cols>
  <sheetData>
    <row r="1" spans="1:7" ht="12.75">
      <c r="A1" s="9"/>
      <c r="B1" s="16"/>
      <c r="C1" s="16" t="s">
        <v>9</v>
      </c>
      <c r="D1" s="16"/>
      <c r="E1" s="16"/>
      <c r="F1" s="18"/>
      <c r="G1" s="24"/>
    </row>
    <row r="2" spans="1:7" ht="12.75">
      <c r="A2" s="8"/>
      <c r="B2" s="17">
        <v>0</v>
      </c>
      <c r="C2" s="17">
        <v>1</v>
      </c>
      <c r="D2" s="17">
        <v>2</v>
      </c>
      <c r="E2" s="17">
        <v>3</v>
      </c>
      <c r="F2" s="19">
        <v>4</v>
      </c>
      <c r="G2" s="28" t="s">
        <v>5</v>
      </c>
    </row>
    <row r="3" spans="1:7" ht="12.75">
      <c r="A3" s="10" t="s">
        <v>8</v>
      </c>
      <c r="B3" s="2">
        <v>-40000</v>
      </c>
      <c r="C3" s="2"/>
      <c r="D3" s="2"/>
      <c r="E3" s="2"/>
      <c r="F3" s="3"/>
      <c r="G3" s="24"/>
    </row>
    <row r="4" spans="1:7" ht="16.5" thickBot="1">
      <c r="A4" s="10" t="s">
        <v>18</v>
      </c>
      <c r="B4" s="2">
        <v>-10000</v>
      </c>
      <c r="C4" s="2"/>
      <c r="D4" s="2"/>
      <c r="E4" s="2"/>
      <c r="F4" s="3">
        <v>10000</v>
      </c>
      <c r="G4" s="24"/>
    </row>
    <row r="5" spans="1:7" ht="13.5" thickBot="1">
      <c r="A5" s="13" t="s">
        <v>10</v>
      </c>
      <c r="B5" s="11">
        <f>B4+B3</f>
        <v>-50000</v>
      </c>
      <c r="C5" s="11">
        <f>C4+C3</f>
        <v>0</v>
      </c>
      <c r="D5" s="11">
        <f>D4+D3</f>
        <v>0</v>
      </c>
      <c r="E5" s="11">
        <f>E4+E3</f>
        <v>0</v>
      </c>
      <c r="F5" s="12">
        <f>F4+F3</f>
        <v>10000</v>
      </c>
      <c r="G5" s="24"/>
    </row>
    <row r="6" spans="1:7" ht="12.75">
      <c r="A6" s="10" t="s">
        <v>0</v>
      </c>
      <c r="B6" s="2"/>
      <c r="C6" s="2">
        <v>20000</v>
      </c>
      <c r="D6" s="2">
        <v>20000</v>
      </c>
      <c r="E6" s="2">
        <v>20000</v>
      </c>
      <c r="F6" s="3">
        <v>20000</v>
      </c>
      <c r="G6" s="24"/>
    </row>
    <row r="7" spans="1:7" ht="13.5" thickBot="1">
      <c r="A7" s="10" t="s">
        <v>11</v>
      </c>
      <c r="B7" s="2"/>
      <c r="C7" s="2">
        <f>$B$3/4</f>
        <v>-10000</v>
      </c>
      <c r="D7" s="2">
        <f>$B$3/4</f>
        <v>-10000</v>
      </c>
      <c r="E7" s="2">
        <f>$B$3/4</f>
        <v>-10000</v>
      </c>
      <c r="F7" s="2">
        <f>$B$3/4</f>
        <v>-10000</v>
      </c>
      <c r="G7" s="24"/>
    </row>
    <row r="8" spans="1:7" ht="13.5" thickBot="1">
      <c r="A8" s="13" t="s">
        <v>12</v>
      </c>
      <c r="B8" s="11"/>
      <c r="C8" s="11">
        <f>C6*(1-40%)-C7*40%</f>
        <v>16000</v>
      </c>
      <c r="D8" s="11">
        <f>D6*(1-40%)-D7*40%</f>
        <v>16000</v>
      </c>
      <c r="E8" s="11">
        <f>E6*(1-40%)-E7*40%</f>
        <v>16000</v>
      </c>
      <c r="F8" s="11">
        <f>F6*(1-40%)-F7*40%</f>
        <v>16000</v>
      </c>
      <c r="G8" s="24"/>
    </row>
    <row r="9" spans="1:7" ht="13.5" thickBot="1">
      <c r="A9" s="14" t="s">
        <v>1</v>
      </c>
      <c r="B9" s="11">
        <f>B5+B8</f>
        <v>-50000</v>
      </c>
      <c r="C9" s="11">
        <f>C5+C8</f>
        <v>16000</v>
      </c>
      <c r="D9" s="11">
        <f>D5+D8</f>
        <v>16000</v>
      </c>
      <c r="E9" s="11">
        <f>E5+E8</f>
        <v>16000</v>
      </c>
      <c r="F9" s="12">
        <f>F5+F8</f>
        <v>26000</v>
      </c>
      <c r="G9" s="24"/>
    </row>
    <row r="10" spans="1:7" ht="13.5" thickBot="1">
      <c r="A10" s="14" t="s">
        <v>14</v>
      </c>
      <c r="B10" s="15">
        <f>NPV(12%,C9:F9)+B9</f>
        <v>4952.770330070787</v>
      </c>
      <c r="C10" s="15"/>
      <c r="D10" s="11"/>
      <c r="E10" s="11"/>
      <c r="F10" s="12"/>
      <c r="G10" s="24"/>
    </row>
    <row r="11" spans="1:6" ht="12.75">
      <c r="A11" s="25"/>
      <c r="B11" s="25"/>
      <c r="C11" s="25"/>
      <c r="D11" s="25"/>
      <c r="E11" s="25"/>
      <c r="F11" s="25"/>
    </row>
    <row r="13" spans="1:2" ht="13.5" thickBot="1">
      <c r="A13" t="s">
        <v>17</v>
      </c>
      <c r="B13" s="29">
        <v>0.1</v>
      </c>
    </row>
    <row r="14" spans="3:7" ht="12.75">
      <c r="C14" s="20" t="s">
        <v>9</v>
      </c>
      <c r="G14" s="26"/>
    </row>
    <row r="15" spans="1:7" ht="12.75">
      <c r="A15" s="8"/>
      <c r="B15" s="17">
        <v>0</v>
      </c>
      <c r="C15" s="17">
        <v>1</v>
      </c>
      <c r="D15" s="17">
        <v>2</v>
      </c>
      <c r="E15" s="17">
        <v>3</v>
      </c>
      <c r="F15" s="19">
        <v>4</v>
      </c>
      <c r="G15" s="28" t="s">
        <v>5</v>
      </c>
    </row>
    <row r="16" spans="1:7" ht="12.75">
      <c r="A16" s="1" t="s">
        <v>13</v>
      </c>
      <c r="B16" s="31">
        <v>20000</v>
      </c>
      <c r="C16" s="31"/>
      <c r="D16" s="31"/>
      <c r="E16" s="31"/>
      <c r="F16" s="32"/>
      <c r="G16" s="24"/>
    </row>
    <row r="17" spans="1:7" ht="12.75">
      <c r="A17" s="1" t="s">
        <v>6</v>
      </c>
      <c r="B17" s="31">
        <f>B16</f>
        <v>20000</v>
      </c>
      <c r="C17" s="31">
        <f>B17+C21</f>
        <v>15000</v>
      </c>
      <c r="D17" s="31">
        <f>C17+D21</f>
        <v>10000</v>
      </c>
      <c r="E17" s="31">
        <f>D17+E21</f>
        <v>5000</v>
      </c>
      <c r="F17" s="32">
        <f>E17+F21</f>
        <v>0</v>
      </c>
      <c r="G17" s="24"/>
    </row>
    <row r="18" spans="1:7" ht="12.75">
      <c r="A18" s="1" t="s">
        <v>7</v>
      </c>
      <c r="B18" s="31"/>
      <c r="C18" s="31">
        <f>-(B17*$B$13)</f>
        <v>-2000</v>
      </c>
      <c r="D18" s="31">
        <f>-(C17*$B$13)</f>
        <v>-1500</v>
      </c>
      <c r="E18" s="31">
        <f>-(D17*$B$13)</f>
        <v>-1000</v>
      </c>
      <c r="F18" s="31">
        <f>-(E17*$B$13)</f>
        <v>-500</v>
      </c>
      <c r="G18" s="24"/>
    </row>
    <row r="19" spans="1:7" ht="12.75">
      <c r="A19" s="1" t="s">
        <v>2</v>
      </c>
      <c r="B19" s="31"/>
      <c r="C19" s="31">
        <f>-C18*40%</f>
        <v>800</v>
      </c>
      <c r="D19" s="31">
        <f>-D18*40%</f>
        <v>600</v>
      </c>
      <c r="E19" s="31">
        <f>-E18*40%</f>
        <v>400</v>
      </c>
      <c r="F19" s="32">
        <f>-F18*40%</f>
        <v>200</v>
      </c>
      <c r="G19" s="24"/>
    </row>
    <row r="20" spans="1:7" ht="12.75">
      <c r="A20" s="1"/>
      <c r="B20" s="2"/>
      <c r="C20" s="2"/>
      <c r="D20" s="2"/>
      <c r="E20" s="2"/>
      <c r="F20" s="3"/>
      <c r="G20" s="24"/>
    </row>
    <row r="21" spans="1:7" ht="12.75">
      <c r="A21" s="1" t="s">
        <v>16</v>
      </c>
      <c r="B21" s="2"/>
      <c r="C21" s="2">
        <f>-$B$16/4</f>
        <v>-5000</v>
      </c>
      <c r="D21" s="2">
        <f>-$B$16/4</f>
        <v>-5000</v>
      </c>
      <c r="E21" s="2">
        <f>-$B$16/4</f>
        <v>-5000</v>
      </c>
      <c r="F21" s="3">
        <f>-$B$16/4</f>
        <v>-5000</v>
      </c>
      <c r="G21" s="24"/>
    </row>
    <row r="22" spans="1:7" ht="12.75">
      <c r="A22" s="1"/>
      <c r="B22" s="2"/>
      <c r="C22" s="2"/>
      <c r="D22" s="2"/>
      <c r="E22" s="2"/>
      <c r="F22" s="3"/>
      <c r="G22" s="24"/>
    </row>
    <row r="23" spans="1:7" ht="12.75">
      <c r="A23" s="1" t="s">
        <v>3</v>
      </c>
      <c r="B23" s="2">
        <f>B17</f>
        <v>20000</v>
      </c>
      <c r="C23" s="2">
        <f>(C21+C18+C19)</f>
        <v>-6200</v>
      </c>
      <c r="D23" s="2">
        <f>(D21+D18+D19)</f>
        <v>-5900</v>
      </c>
      <c r="E23" s="2">
        <f>(E21+E18+E19)</f>
        <v>-5600</v>
      </c>
      <c r="F23" s="3">
        <f>(F21+F18+F19)</f>
        <v>-5300</v>
      </c>
      <c r="G23" s="24"/>
    </row>
    <row r="24" spans="1:7" ht="12.75">
      <c r="A24" s="1"/>
      <c r="B24" s="2"/>
      <c r="C24" s="2"/>
      <c r="D24" s="2"/>
      <c r="E24" s="2"/>
      <c r="F24" s="3"/>
      <c r="G24" s="24"/>
    </row>
    <row r="25" spans="1:7" ht="12.75">
      <c r="A25" s="1" t="s">
        <v>4</v>
      </c>
      <c r="B25" s="21">
        <f>NPV(12%,C23:F23)+B23</f>
        <v>2406.626633433989</v>
      </c>
      <c r="C25" s="2"/>
      <c r="D25" s="2"/>
      <c r="E25" s="2"/>
      <c r="F25" s="3"/>
      <c r="G25" s="24"/>
    </row>
    <row r="26" spans="1:7" ht="12.75">
      <c r="A26" s="1"/>
      <c r="B26" s="2"/>
      <c r="C26" s="2"/>
      <c r="D26" s="2"/>
      <c r="E26" s="2"/>
      <c r="F26" s="3"/>
      <c r="G26" s="24"/>
    </row>
    <row r="27" spans="1:7" ht="13.5" thickBot="1">
      <c r="A27" s="4" t="s">
        <v>19</v>
      </c>
      <c r="B27" s="5">
        <f>B25+B10</f>
        <v>7359.396963504776</v>
      </c>
      <c r="C27" s="5"/>
      <c r="D27" s="6"/>
      <c r="E27" s="6"/>
      <c r="F27" s="7"/>
      <c r="G27" s="24"/>
    </row>
    <row r="28" spans="1:6" ht="12.75">
      <c r="A28" s="25"/>
      <c r="B28" s="25"/>
      <c r="C28" s="25"/>
      <c r="D28" s="25"/>
      <c r="E28" s="25"/>
      <c r="F28" s="25"/>
    </row>
    <row r="29" ht="13.5" thickBot="1"/>
    <row r="30" spans="1:7" ht="12.75">
      <c r="A30" s="23" t="s">
        <v>15</v>
      </c>
      <c r="B30" s="23">
        <f>B9+B23</f>
        <v>-30000</v>
      </c>
      <c r="C30" s="23">
        <f>C9+C23</f>
        <v>9800</v>
      </c>
      <c r="D30" s="23">
        <f>D9+D23</f>
        <v>10100</v>
      </c>
      <c r="E30" s="23">
        <f>E9+E23</f>
        <v>10400</v>
      </c>
      <c r="F30" s="23">
        <f>F9+F23</f>
        <v>20700</v>
      </c>
      <c r="G30" s="26"/>
    </row>
    <row r="31" spans="1:6" ht="12.75">
      <c r="A31" s="27"/>
      <c r="B31" s="27"/>
      <c r="C31" s="27"/>
      <c r="D31" s="27"/>
      <c r="E31" s="27"/>
      <c r="F31" s="27"/>
    </row>
    <row r="32" spans="1:6" ht="13.5" thickBot="1">
      <c r="A32" s="33" t="s">
        <v>20</v>
      </c>
      <c r="B32" s="30">
        <f>NPV(12%,C30:F30)+B30</f>
        <v>7359.396963504776</v>
      </c>
      <c r="C32" s="22"/>
      <c r="D32" s="22"/>
      <c r="E32" s="22"/>
      <c r="F32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Bretagne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rwaldeck</dc:creator>
  <cp:keywords/>
  <dc:description/>
  <cp:lastModifiedBy>DISI-LRI</cp:lastModifiedBy>
  <dcterms:created xsi:type="dcterms:W3CDTF">2012-09-05T07:37:42Z</dcterms:created>
  <dcterms:modified xsi:type="dcterms:W3CDTF">2016-08-03T12:04:35Z</dcterms:modified>
  <cp:category/>
  <cp:version/>
  <cp:contentType/>
  <cp:contentStatus/>
</cp:coreProperties>
</file>